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BU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<sst xmlns="http://schemas.openxmlformats.org/spreadsheetml/2006/main" count="394" uniqueCount="25">
  <si>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</si>
  <si>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</si>
  <si>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</si>
  <si>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</si>
  <si>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</si>
  <si>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</si>
  <si>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</si>
  <si>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</si>
  <si>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</si>
  <si>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</si>
  <si>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</si>
  <si>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</si>
  <si>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</si>
  <si>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</si>
  <si>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</si>
  <si>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</si>
  <si>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</si>
  <si>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</si>
  <si>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</si>
  <si>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</si>
  <si>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</si>
  <si>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&lt;21 years</t>
  </si>
  <si>
    <t>MPB Attack as a percentage of Pine affected within the VRI Stand</t>
  </si>
  <si>
    <t>TBU - 2011 MPB Update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</si>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</sst>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23</v>
      </c>
    </row>
    <row r="2" spans="1:33" ht="15.6">
      <c r="A2" s="2" t="s">
        <v>14</v>
      </c>
    </row>
    <row r="3" spans="1:33">
      <c r="A3" s="1" t="s">
        <v>15</v>
      </c>
      <c r="B3" s="33">
        <v>762734.42300549604</v>
      </c>
    </row>
    <row r="4" spans="1:33">
      <c r="A4" s="1" t="s">
        <v>24</v>
      </c>
      <c r="B4" s="33">
        <f>SUM(data!D2:D200)</f>
        <v>120873.62803732518</v>
      </c>
    </row>
    <row r="5" spans="1:33">
      <c r="A5" s="1"/>
      <c r="B5" s="6"/>
    </row>
    <row r="6" spans="1:33" ht="15.6">
      <c r="A6" s="2" t="s">
        <v>22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2" t="s">
        <v>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4"/>
      <c r="N8" s="4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6"/>
      <c r="B9" s="47"/>
      <c r="C9" s="38" t="s">
        <v>6</v>
      </c>
      <c r="D9" s="38"/>
      <c r="E9" s="39" t="s">
        <v>7</v>
      </c>
      <c r="F9" s="39"/>
      <c r="G9" s="40" t="s">
        <v>9</v>
      </c>
      <c r="H9" s="40"/>
      <c r="I9" s="41" t="s">
        <v>10</v>
      </c>
      <c r="J9" s="41"/>
      <c r="K9" s="47" t="s">
        <v>18</v>
      </c>
      <c r="L9" s="49"/>
      <c r="M9" s="50" t="s">
        <v>8</v>
      </c>
      <c r="N9" s="51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8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1023.2908838345951</v>
      </c>
      <c r="D11" s="23">
        <f>C11/($K$20+$M$20)</f>
        <v>9.6027051988303094E-3</v>
      </c>
      <c r="E11" s="10">
        <f t="array" ref="E11">SUM(IF(data!A2:A200="21-40 years",IF(data!B2:B200="30-70%",IF(data!C2:C200="Moderate (11-30%)",data!D2:D200,0),0),0))</f>
        <v>497.463719739667</v>
      </c>
      <c r="F11" s="23">
        <f>E11/($K$20+$M$20)</f>
        <v>4.6682693291204176E-3</v>
      </c>
      <c r="G11" s="10">
        <f t="array" ref="G11">SUM(IF(data!A2:A200="21-40 years",IF(data!B2:B200="30-70%",IF(data!C2:C200="Severe (31-50%)",data!D2:D200,0),0),0))</f>
        <v>385.80932671639476</v>
      </c>
      <c r="H11" s="23">
        <f>G11/($K$20+$M$20)</f>
        <v>3.6204888423647798E-3</v>
      </c>
      <c r="I11" s="10">
        <f t="array" ref="I11">SUM(IF(data!A2:A200="21-40 years",IF(data!B2:B200="30-70%",IF(data!C2:C200="Very Severe (&gt;50%)",data!D2:D200,0),0),0))</f>
        <v>703.67810128985377</v>
      </c>
      <c r="J11" s="23">
        <f>I11/($K$20+$M$20)</f>
        <v>6.6034140128735453E-3</v>
      </c>
      <c r="K11" s="11">
        <f>SUM(C11,E11,G11,I11)</f>
        <v>2610.2420315805107</v>
      </c>
      <c r="L11" s="29">
        <f>K11/($K$20+$M$20)</f>
        <v>2.4494877383189055E-2</v>
      </c>
      <c r="M11" s="31">
        <f t="array" ref="M11">SUM(IF(data!A2:A200="21-40 years",IF(data!B2:B200="30-70%",IF(data!C2:C200="No Attack",data!D2:D200,0),0),0))</f>
        <v>8712.7981196273122</v>
      </c>
      <c r="N11" s="25">
        <f>M11/($K$20+$M$20)</f>
        <v>8.1762119766160254E-2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7"/>
      <c r="B12" s="9" t="s">
        <v>5</v>
      </c>
      <c r="C12" s="10">
        <f t="array" ref="C12">SUM(IF(data!A2:A200="21-40 years",IF(data!B2:B200="&gt;70%",IF(data!C2:C200="Light (&lt;11%)",data!D2:D200,0),0),0))</f>
        <v>1743.9689119624777</v>
      </c>
      <c r="D12" s="23">
        <f>C12/($K$20+$M$20)</f>
        <v>1.6365648909863133E-2</v>
      </c>
      <c r="E12" s="10">
        <f t="array" ref="E12">SUM(IF(data!A2:A200="21-40 years",IF(data!B2:B200="&gt;70%",IF(data!C2:C200="Moderate (11-30%)",data!D2:D200,0),0),0))</f>
        <v>661.52293400983967</v>
      </c>
      <c r="F12" s="23">
        <f>E12/($K$20+$M$20)</f>
        <v>6.2078240096865482E-3</v>
      </c>
      <c r="G12" s="10">
        <f t="array" ref="G12">SUM(IF(data!A2:A200="21-40 years",IF(data!B2:B200="&gt;70%",IF(data!C2:C200="Severe (31-50%)",data!D2:D200,0),0),0))</f>
        <v>330.11420058674003</v>
      </c>
      <c r="H12" s="23">
        <f>G12/($K$20+$M$20)</f>
        <v>3.0978379659780081E-3</v>
      </c>
      <c r="I12" s="10">
        <f t="array" ref="I12">SUM(IF(data!A2:A200="21-40 years",IF(data!B2:B200="&gt;70%",IF(data!C2:C200="Very Severe (&gt;50%)",data!D2:D200,0),0),0))</f>
        <v>2038.1324832195578</v>
      </c>
      <c r="J12" s="23">
        <f>I12/($K$20+$M$20)</f>
        <v>1.9126121127138792E-2</v>
      </c>
      <c r="K12" s="11">
        <f>SUM(C12,E12,G12,I12)</f>
        <v>4773.738529778615</v>
      </c>
      <c r="L12" s="29">
        <f>K12/($K$20+$M$20)</f>
        <v>4.4797432012666477E-2</v>
      </c>
      <c r="M12" s="31">
        <f t="array" ref="M12">SUM(IF(data!A2:A200="21-40 years",IF(data!B2:B200="&gt;70%",IF(data!C2:C200="No Attack",data!D2:D200,0),0),0))</f>
        <v>8496.9176645650878</v>
      </c>
      <c r="N12" s="25">
        <f>M12/($K$20+$M$20)</f>
        <v>7.9736267292635277E-2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6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382.47021029185288</v>
      </c>
      <c r="D14" s="23">
        <f>C14/($K$20+$M$20)</f>
        <v>3.5891541054331932E-3</v>
      </c>
      <c r="E14" s="10">
        <f t="array" ref="E14">SUM(IF(data!A2:A200="41-60 years",IF(data!B2:B200="30-70%",IF(data!C2:C200="Moderate (11-30%)",data!D2:D200,0),0),0))</f>
        <v>209.58804546869209</v>
      </c>
      <c r="F14" s="23">
        <f>E14/($K$20+$M$20)</f>
        <v>1.9668036192143114E-3</v>
      </c>
      <c r="G14" s="10">
        <f t="array" ref="G14">SUM(IF(data!A2:A200="41-60 years",IF(data!B2:B200="30-70%",IF(data!C2:C200="Severe (31-50%)",data!D2:D200,0),0),0))</f>
        <v>70.834108662878506</v>
      </c>
      <c r="H14" s="23">
        <f>G14/($K$20+$M$20)</f>
        <v>6.647172121407094E-4</v>
      </c>
      <c r="I14" s="10">
        <f t="array" ref="I14">SUM(IF(data!A2:A200="41-60 years",IF(data!B2:B200="30-70%",IF(data!C2:C200="Very Severe (&gt;50%)",data!D2:D200,0),0),0))</f>
        <v>547.45568030292793</v>
      </c>
      <c r="J14" s="23">
        <f>I14/($K$20+$M$20)</f>
        <v>5.1374008998050077E-3</v>
      </c>
      <c r="K14" s="11">
        <f>SUM(C14,E14,G14,I14)</f>
        <v>1210.3480447263514</v>
      </c>
      <c r="L14" s="29">
        <f>K14/($K$20+$M$20)</f>
        <v>1.1358075836593221E-2</v>
      </c>
      <c r="M14" s="31">
        <f t="array" ref="M14">SUM(IF(data!A2:A200="41-60 years",IF(data!B2:B200="30-70%",IF(data!C2:C200="No Attack",data!D2:D200,0),0),0))</f>
        <v>2946.2214665907536</v>
      </c>
      <c r="N14" s="25">
        <f>M14/($K$20+$M$20)</f>
        <v>2.7647755531759008E-2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7"/>
      <c r="B15" s="9" t="s">
        <v>5</v>
      </c>
      <c r="C15" s="10">
        <f t="array" ref="C15">SUM(IF(data!A2:A200="41-60 years",IF(data!B2:B200="&gt;70%",IF(data!C2:C200="Light (&lt;11%)",data!D2:D200,0),0),0))</f>
        <v>96.950612639541731</v>
      </c>
      <c r="D15" s="23">
        <f>C15/($K$20+$M$20)</f>
        <v>9.0979814902171648E-4</v>
      </c>
      <c r="E15" s="10">
        <f t="array" ref="E15">SUM(IF(data!A2:A200="41-60 years",IF(data!B2:B200="&gt;70%",IF(data!C2:C200="Moderate (11-30%)",data!D2:D200,0),0),0))</f>
        <v>54.195965532888223</v>
      </c>
      <c r="F15" s="23">
        <f>E15/($K$20+$M$20)</f>
        <v>5.0858254304786334E-4</v>
      </c>
      <c r="G15" s="10">
        <f t="array" ref="G15">SUM(IF(data!A2:A200="41-60 years",IF(data!B2:B200="&gt;70%",IF(data!C2:C200="Severe (31-50%)",data!D2:D200,0),0),0))</f>
        <v>47.109357143362232</v>
      </c>
      <c r="H15" s="23">
        <f>G15/($K$20+$M$20)</f>
        <v>4.4208081582718431E-4</v>
      </c>
      <c r="I15" s="10">
        <f t="array" ref="I15">SUM(IF(data!A2:A200="41-60 years",IF(data!B2:B200="&gt;70%",IF(data!C2:C200="Very Severe (&gt;50%)",data!D2:D200,0),0),0))</f>
        <v>589.41609985165576</v>
      </c>
      <c r="J15" s="23">
        <f>I15/($K$20+$M$20)</f>
        <v>5.5311633629628442E-3</v>
      </c>
      <c r="K15" s="11">
        <f>SUM(C15,E15,G15,I15)</f>
        <v>787.67203516744792</v>
      </c>
      <c r="L15" s="29">
        <f>K15/($K$20+$M$20)</f>
        <v>7.3916248708596078E-3</v>
      </c>
      <c r="M15" s="31">
        <f t="array" ref="M15">SUM(IF(data!A2:A200="41-60 years",IF(data!B2:B200="&gt;70%",IF(data!C2:C200="No Attack",data!D2:D200,0),0),0))</f>
        <v>1072.8800335572059</v>
      </c>
      <c r="N15" s="25">
        <f>M15/($K$20+$M$20)</f>
        <v>1.0068056736080848E-2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6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1251.5697324596895</v>
      </c>
      <c r="D17" s="23">
        <f>C17/($K$20+$M$20)</f>
        <v>1.1744905936767814E-2</v>
      </c>
      <c r="E17" s="10">
        <f t="array" ref="E17">SUM(IF(data!A2:A200="&gt;60 years",IF(data!B2:B200="30-70%",IF(data!C2:C200="Moderate (11-30%)",data!D2:D200,0),0),0))</f>
        <v>1390.5780510967393</v>
      </c>
      <c r="F17" s="23">
        <f>E17/($K$20+$M$20)</f>
        <v>1.3049379498629844E-2</v>
      </c>
      <c r="G17" s="10">
        <f t="array" ref="G17">SUM(IF(data!A2:A200="&gt;60 years",IF(data!B2:B200="30-70%",IF(data!C2:C200="Severe (31-50%)",data!D2:D200,0),0),0))</f>
        <v>1592.4587182180253</v>
      </c>
      <c r="H17" s="23">
        <f>G17/($K$20+$M$20)</f>
        <v>1.4943855998258527E-2</v>
      </c>
      <c r="I17" s="10">
        <f t="array" ref="I17">SUM(IF(data!A2:A200="&gt;60 years",IF(data!B2:B200="30-70%",IF(data!C2:C200="Very Severe (&gt;50%)",data!D2:D200,0),0),0))</f>
        <v>33737.591058185542</v>
      </c>
      <c r="J17" s="23">
        <f>I17/($K$20+$M$20)</f>
        <v>0.31659828712283944</v>
      </c>
      <c r="K17" s="11">
        <f>SUM(C17,E17,G17,I17)</f>
        <v>37972.197559959997</v>
      </c>
      <c r="L17" s="29">
        <f>K17/($K$20+$M$20)</f>
        <v>0.35633642855649567</v>
      </c>
      <c r="M17" s="31">
        <f t="array" ref="M17">SUM(IF(data!A2:A200="&gt;60 years",IF(data!B2:B200="30-70%",IF(data!C2:C200="No Attack",data!D2:D200,0),0),0))</f>
        <v>8008.6273998373654</v>
      </c>
      <c r="N17" s="25">
        <f>M17/($K$20+$M$20)</f>
        <v>7.515408295217843E-2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7"/>
      <c r="B18" s="9" t="s">
        <v>5</v>
      </c>
      <c r="C18" s="10">
        <f t="array" ref="C18">SUM(IF(data!A2:A200="&gt;60 years",IF(data!B2:B200="&gt;70%",IF(data!C2:C200="Light (&lt;11%)",data!D2:D200,0),0),0))</f>
        <v>538.05870763718963</v>
      </c>
      <c r="D18" s="23">
        <f>C18/($K$20+$M$20)</f>
        <v>5.0492183901236862E-3</v>
      </c>
      <c r="E18" s="10">
        <f t="array" ref="E18">SUM(IF(data!A2:A200="&gt;60 years",IF(data!B2:B200="&gt;70%",IF(data!C2:C200="Moderate (11-30%)",data!D2:D200,0),0),0))</f>
        <v>725.22539901122843</v>
      </c>
      <c r="F18" s="23">
        <f>E18/($K$20+$M$20)</f>
        <v>6.8056168772970245E-3</v>
      </c>
      <c r="G18" s="10">
        <f t="array" ref="G18">SUM(IF(data!A2:A200="&gt;60 years",IF(data!B2:B200="&gt;70%",IF(data!C2:C200="Severe (31-50%)",data!D2:D200,0),0),0))</f>
        <v>1373.1002162408486</v>
      </c>
      <c r="H18" s="23">
        <f>G18/($K$20+$M$20)</f>
        <v>1.2885365044591096E-2</v>
      </c>
      <c r="I18" s="10">
        <f t="array" ref="I18">SUM(IF(data!A2:A200="&gt;60 years",IF(data!B2:B200="&gt;70%",IF(data!C2:C200="Very Severe (&gt;50%)",data!D2:D200,0),0),0))</f>
        <v>24764.945350392467</v>
      </c>
      <c r="J18" s="23">
        <f>I18/($K$20+$M$20)</f>
        <v>0.23239772113850082</v>
      </c>
      <c r="K18" s="11">
        <f>SUM(C18,E18,G18,I18)</f>
        <v>27401.329673281733</v>
      </c>
      <c r="L18" s="29">
        <f>K18/($K$20+$M$20)</f>
        <v>0.25713792145051262</v>
      </c>
      <c r="M18" s="31">
        <f t="array" ref="M18">SUM(IF(data!A2:A200="&gt;60 years",IF(data!B2:B200="&gt;70%",IF(data!C2:C200="No Attack",data!D2:D200,0),0),0))</f>
        <v>2569.7993526470004</v>
      </c>
      <c r="N18" s="25">
        <f>M18/($K$20+$M$20)</f>
        <v>2.4115357610869633E-2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5036.3090588253463</v>
      </c>
      <c r="D20" s="26">
        <f>C20/($K$20+$M$20)</f>
        <v>4.7261430690039852E-2</v>
      </c>
      <c r="E20" s="27">
        <f>SUM(E11:E18)</f>
        <v>3538.574114859055</v>
      </c>
      <c r="F20" s="26">
        <f>E20/($K$20+$M$20)</f>
        <v>3.320647587699601E-2</v>
      </c>
      <c r="G20" s="27">
        <f>SUM(G11:G18)</f>
        <v>3799.4259275682493</v>
      </c>
      <c r="H20" s="26">
        <f>G20/($K$20+$M$20)</f>
        <v>3.5654345879160304E-2</v>
      </c>
      <c r="I20" s="27">
        <f>SUM(I11:I18)</f>
        <v>62381.218773242006</v>
      </c>
      <c r="J20" s="26">
        <f>I20/($K$20+$M$20)</f>
        <v>0.58539410766412048</v>
      </c>
      <c r="K20" s="27">
        <f>SUM(K11:K18)</f>
        <v>74755.527874494655</v>
      </c>
      <c r="L20" s="30">
        <f>SUM(L11:L18)</f>
        <v>0.70151636011031671</v>
      </c>
      <c r="M20" s="32">
        <f>SUM(M11:M18)</f>
        <v>31807.244036824723</v>
      </c>
      <c r="N20" s="24">
        <f>SUM(N11:N18)</f>
        <v>0.29848363988968346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workbookViewId="0">
      <selection sqref="A1:D119"/>
    </sheetView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21</v>
      </c>
      <c r="B2" s="53" t="s">
        <v>5</v>
      </c>
      <c r="C2" s="53" t="s">
        <v>6</v>
      </c>
      <c r="D2" s="54">
        <v>355.98433137307461</v>
      </c>
    </row>
    <row r="3" spans="1:4">
      <c r="A3" s="53" t="s">
        <v>21</v>
      </c>
      <c r="B3" s="53" t="s">
        <v>5</v>
      </c>
      <c r="C3" s="53" t="s">
        <v>6</v>
      </c>
      <c r="D3" s="54">
        <v>13.297394259499686</v>
      </c>
    </row>
    <row r="4" spans="1:4">
      <c r="A4" s="53" t="s">
        <v>21</v>
      </c>
      <c r="B4" s="53" t="s">
        <v>5</v>
      </c>
      <c r="C4" s="53" t="s">
        <v>6</v>
      </c>
      <c r="D4" s="54">
        <v>377.22468599407745</v>
      </c>
    </row>
    <row r="5" spans="1:4" ht="28.8">
      <c r="A5" s="53" t="s">
        <v>21</v>
      </c>
      <c r="B5" s="53" t="s">
        <v>5</v>
      </c>
      <c r="C5" s="53" t="s">
        <v>7</v>
      </c>
      <c r="D5" s="54">
        <v>53.669295076369643</v>
      </c>
    </row>
    <row r="6" spans="1:4" ht="28.8">
      <c r="A6" s="53" t="s">
        <v>21</v>
      </c>
      <c r="B6" s="53" t="s">
        <v>5</v>
      </c>
      <c r="C6" s="53" t="s">
        <v>7</v>
      </c>
      <c r="D6" s="54">
        <v>70.062908889397676</v>
      </c>
    </row>
    <row r="7" spans="1:4" ht="28.8">
      <c r="A7" s="53" t="s">
        <v>21</v>
      </c>
      <c r="B7" s="53" t="s">
        <v>5</v>
      </c>
      <c r="C7" s="53" t="s">
        <v>7</v>
      </c>
      <c r="D7" s="54">
        <v>138.56862728446322</v>
      </c>
    </row>
    <row r="8" spans="1:4">
      <c r="A8" s="53" t="s">
        <v>21</v>
      </c>
      <c r="B8" s="53" t="s">
        <v>5</v>
      </c>
      <c r="C8" s="53" t="s">
        <v>8</v>
      </c>
      <c r="D8" s="54">
        <v>2263.4810837863783</v>
      </c>
    </row>
    <row r="9" spans="1:4">
      <c r="A9" s="53" t="s">
        <v>21</v>
      </c>
      <c r="B9" s="53" t="s">
        <v>5</v>
      </c>
      <c r="C9" s="53" t="s">
        <v>8</v>
      </c>
      <c r="D9" s="54">
        <v>100.01532295858453</v>
      </c>
    </row>
    <row r="10" spans="1:4">
      <c r="A10" s="53" t="s">
        <v>21</v>
      </c>
      <c r="B10" s="53" t="s">
        <v>5</v>
      </c>
      <c r="C10" s="53" t="s">
        <v>8</v>
      </c>
      <c r="D10" s="54">
        <v>118.28526129041975</v>
      </c>
    </row>
    <row r="11" spans="1:4">
      <c r="A11" s="53" t="s">
        <v>21</v>
      </c>
      <c r="B11" s="53" t="s">
        <v>5</v>
      </c>
      <c r="C11" s="53" t="s">
        <v>8</v>
      </c>
      <c r="D11" s="54">
        <v>985.63341708592816</v>
      </c>
    </row>
    <row r="12" spans="1:4">
      <c r="A12" s="53" t="s">
        <v>21</v>
      </c>
      <c r="B12" s="53" t="s">
        <v>5</v>
      </c>
      <c r="C12" s="53" t="s">
        <v>9</v>
      </c>
      <c r="D12" s="54">
        <v>7.0078218849563942</v>
      </c>
    </row>
    <row r="13" spans="1:4" ht="28.8">
      <c r="A13" s="53" t="s">
        <v>21</v>
      </c>
      <c r="B13" s="53" t="s">
        <v>5</v>
      </c>
      <c r="C13" s="53" t="s">
        <v>10</v>
      </c>
      <c r="D13" s="54">
        <v>190.75037896519777</v>
      </c>
    </row>
    <row r="14" spans="1:4" ht="28.8">
      <c r="A14" s="53" t="s">
        <v>21</v>
      </c>
      <c r="B14" s="53" t="s">
        <v>5</v>
      </c>
      <c r="C14" s="53" t="s">
        <v>10</v>
      </c>
      <c r="D14" s="54">
        <v>8.5793521658844067</v>
      </c>
    </row>
    <row r="15" spans="1:4" ht="28.8">
      <c r="A15" s="53" t="s">
        <v>21</v>
      </c>
      <c r="B15" s="53" t="s">
        <v>5</v>
      </c>
      <c r="C15" s="53" t="s">
        <v>10</v>
      </c>
      <c r="D15" s="54">
        <v>104.2175502112225</v>
      </c>
    </row>
    <row r="16" spans="1:4">
      <c r="A16" s="53" t="s">
        <v>21</v>
      </c>
      <c r="B16" s="53" t="s">
        <v>11</v>
      </c>
      <c r="C16" s="53" t="s">
        <v>6</v>
      </c>
      <c r="D16" s="54">
        <v>261.57114620108172</v>
      </c>
    </row>
    <row r="17" spans="1:4">
      <c r="A17" s="53" t="s">
        <v>21</v>
      </c>
      <c r="B17" s="53" t="s">
        <v>11</v>
      </c>
      <c r="C17" s="53" t="s">
        <v>6</v>
      </c>
      <c r="D17" s="54">
        <v>40.099045476042541</v>
      </c>
    </row>
    <row r="18" spans="1:4">
      <c r="A18" s="53" t="s">
        <v>21</v>
      </c>
      <c r="B18" s="53" t="s">
        <v>11</v>
      </c>
      <c r="C18" s="53" t="s">
        <v>6</v>
      </c>
      <c r="D18" s="54">
        <v>937.35021946870279</v>
      </c>
    </row>
    <row r="19" spans="1:4" ht="28.8">
      <c r="A19" s="53" t="s">
        <v>21</v>
      </c>
      <c r="B19" s="53" t="s">
        <v>11</v>
      </c>
      <c r="C19" s="53" t="s">
        <v>7</v>
      </c>
      <c r="D19" s="54">
        <v>23.377466329678839</v>
      </c>
    </row>
    <row r="20" spans="1:4" ht="28.8">
      <c r="A20" s="53" t="s">
        <v>21</v>
      </c>
      <c r="B20" s="53" t="s">
        <v>11</v>
      </c>
      <c r="C20" s="53" t="s">
        <v>7</v>
      </c>
      <c r="D20" s="54">
        <v>120.9212710306731</v>
      </c>
    </row>
    <row r="21" spans="1:4" ht="28.8">
      <c r="A21" s="53" t="s">
        <v>21</v>
      </c>
      <c r="B21" s="53" t="s">
        <v>11</v>
      </c>
      <c r="C21" s="53" t="s">
        <v>7</v>
      </c>
      <c r="D21" s="54">
        <v>123.38028786720542</v>
      </c>
    </row>
    <row r="22" spans="1:4">
      <c r="A22" s="53" t="s">
        <v>21</v>
      </c>
      <c r="B22" s="53" t="s">
        <v>11</v>
      </c>
      <c r="C22" s="53" t="s">
        <v>8</v>
      </c>
      <c r="D22" s="54">
        <v>4710.5602745200804</v>
      </c>
    </row>
    <row r="23" spans="1:4">
      <c r="A23" s="53" t="s">
        <v>21</v>
      </c>
      <c r="B23" s="53" t="s">
        <v>11</v>
      </c>
      <c r="C23" s="53" t="s">
        <v>8</v>
      </c>
      <c r="D23" s="54">
        <v>191.60309166420433</v>
      </c>
    </row>
    <row r="24" spans="1:4">
      <c r="A24" s="53" t="s">
        <v>21</v>
      </c>
      <c r="B24" s="53" t="s">
        <v>11</v>
      </c>
      <c r="C24" s="53" t="s">
        <v>8</v>
      </c>
      <c r="D24" s="54">
        <v>49.408492370190721</v>
      </c>
    </row>
    <row r="25" spans="1:4">
      <c r="A25" s="53" t="s">
        <v>21</v>
      </c>
      <c r="B25" s="53" t="s">
        <v>11</v>
      </c>
      <c r="C25" s="53" t="s">
        <v>8</v>
      </c>
      <c r="D25" s="54">
        <v>2518.6997708873482</v>
      </c>
    </row>
    <row r="26" spans="1:4">
      <c r="A26" s="53" t="s">
        <v>21</v>
      </c>
      <c r="B26" s="53" t="s">
        <v>11</v>
      </c>
      <c r="C26" s="53" t="s">
        <v>9</v>
      </c>
      <c r="D26" s="54">
        <v>18.677470423668328</v>
      </c>
    </row>
    <row r="27" spans="1:4">
      <c r="A27" s="53" t="s">
        <v>21</v>
      </c>
      <c r="B27" s="53" t="s">
        <v>11</v>
      </c>
      <c r="C27" s="53" t="s">
        <v>9</v>
      </c>
      <c r="D27" s="54">
        <v>21.857960365316551</v>
      </c>
    </row>
    <row r="28" spans="1:4" ht="28.8">
      <c r="A28" s="53" t="s">
        <v>21</v>
      </c>
      <c r="B28" s="53" t="s">
        <v>11</v>
      </c>
      <c r="C28" s="53" t="s">
        <v>10</v>
      </c>
      <c r="D28" s="54">
        <v>37.173113700567157</v>
      </c>
    </row>
    <row r="29" spans="1:4" ht="28.8">
      <c r="A29" s="53" t="s">
        <v>21</v>
      </c>
      <c r="B29" s="53" t="s">
        <v>11</v>
      </c>
      <c r="C29" s="53" t="s">
        <v>10</v>
      </c>
      <c r="D29" s="54">
        <v>61.366965641188507</v>
      </c>
    </row>
    <row r="30" spans="1:4" ht="28.8">
      <c r="A30" s="53" t="s">
        <v>21</v>
      </c>
      <c r="B30" s="53" t="s">
        <v>11</v>
      </c>
      <c r="C30" s="53" t="s">
        <v>10</v>
      </c>
      <c r="D30" s="54">
        <v>408.03211883443407</v>
      </c>
    </row>
    <row r="31" spans="1:4">
      <c r="A31" s="53" t="s">
        <v>4</v>
      </c>
      <c r="B31" s="53" t="s">
        <v>5</v>
      </c>
      <c r="C31" s="53" t="s">
        <v>6</v>
      </c>
      <c r="D31" s="54">
        <v>13.732775562397199</v>
      </c>
    </row>
    <row r="32" spans="1:4">
      <c r="A32" s="53" t="s">
        <v>4</v>
      </c>
      <c r="B32" s="53" t="s">
        <v>5</v>
      </c>
      <c r="C32" s="53" t="s">
        <v>6</v>
      </c>
      <c r="D32" s="54">
        <v>57.962479506061122</v>
      </c>
    </row>
    <row r="33" spans="1:4">
      <c r="A33" s="53" t="s">
        <v>4</v>
      </c>
      <c r="B33" s="53" t="s">
        <v>5</v>
      </c>
      <c r="C33" s="53" t="s">
        <v>6</v>
      </c>
      <c r="D33" s="54">
        <v>466.36345256873125</v>
      </c>
    </row>
    <row r="34" spans="1:4" ht="28.8">
      <c r="A34" s="53" t="s">
        <v>4</v>
      </c>
      <c r="B34" s="53" t="s">
        <v>5</v>
      </c>
      <c r="C34" s="53" t="s">
        <v>7</v>
      </c>
      <c r="D34" s="54">
        <v>103.83923134021721</v>
      </c>
    </row>
    <row r="35" spans="1:4" ht="28.8">
      <c r="A35" s="53" t="s">
        <v>4</v>
      </c>
      <c r="B35" s="53" t="s">
        <v>5</v>
      </c>
      <c r="C35" s="53" t="s">
        <v>7</v>
      </c>
      <c r="D35" s="54">
        <v>58.372889494819589</v>
      </c>
    </row>
    <row r="36" spans="1:4" ht="28.8">
      <c r="A36" s="53" t="s">
        <v>4</v>
      </c>
      <c r="B36" s="53" t="s">
        <v>5</v>
      </c>
      <c r="C36" s="53" t="s">
        <v>7</v>
      </c>
      <c r="D36" s="54">
        <v>563.01327817619165</v>
      </c>
    </row>
    <row r="37" spans="1:4">
      <c r="A37" s="53" t="s">
        <v>4</v>
      </c>
      <c r="B37" s="53" t="s">
        <v>5</v>
      </c>
      <c r="C37" s="53" t="s">
        <v>8</v>
      </c>
      <c r="D37" s="54">
        <v>2365.9662721448826</v>
      </c>
    </row>
    <row r="38" spans="1:4">
      <c r="A38" s="53" t="s">
        <v>4</v>
      </c>
      <c r="B38" s="53" t="s">
        <v>5</v>
      </c>
      <c r="C38" s="53" t="s">
        <v>8</v>
      </c>
      <c r="D38" s="54">
        <v>91.120098521310766</v>
      </c>
    </row>
    <row r="39" spans="1:4">
      <c r="A39" s="53" t="s">
        <v>4</v>
      </c>
      <c r="B39" s="53" t="s">
        <v>5</v>
      </c>
      <c r="C39" s="53" t="s">
        <v>8</v>
      </c>
      <c r="D39" s="54">
        <v>11.716636785624416</v>
      </c>
    </row>
    <row r="40" spans="1:4">
      <c r="A40" s="53" t="s">
        <v>4</v>
      </c>
      <c r="B40" s="53" t="s">
        <v>5</v>
      </c>
      <c r="C40" s="53" t="s">
        <v>8</v>
      </c>
      <c r="D40" s="54">
        <v>100.99634519518251</v>
      </c>
    </row>
    <row r="41" spans="1:4">
      <c r="A41" s="53" t="s">
        <v>4</v>
      </c>
      <c r="B41" s="53" t="s">
        <v>5</v>
      </c>
      <c r="C41" s="53" t="s">
        <v>9</v>
      </c>
      <c r="D41" s="54">
        <v>213.51564028034397</v>
      </c>
    </row>
    <row r="42" spans="1:4">
      <c r="A42" s="53" t="s">
        <v>4</v>
      </c>
      <c r="B42" s="53" t="s">
        <v>5</v>
      </c>
      <c r="C42" s="53" t="s">
        <v>9</v>
      </c>
      <c r="D42" s="54">
        <v>39.938611103309583</v>
      </c>
    </row>
    <row r="43" spans="1:4">
      <c r="A43" s="53" t="s">
        <v>4</v>
      </c>
      <c r="B43" s="53" t="s">
        <v>5</v>
      </c>
      <c r="C43" s="53" t="s">
        <v>9</v>
      </c>
      <c r="D43" s="54">
        <v>1119.6459648571949</v>
      </c>
    </row>
    <row r="44" spans="1:4" ht="28.8">
      <c r="A44" s="53" t="s">
        <v>4</v>
      </c>
      <c r="B44" s="53" t="s">
        <v>5</v>
      </c>
      <c r="C44" s="53" t="s">
        <v>10</v>
      </c>
      <c r="D44" s="54">
        <v>870.58004345339145</v>
      </c>
    </row>
    <row r="45" spans="1:4" ht="28.8">
      <c r="A45" s="53" t="s">
        <v>4</v>
      </c>
      <c r="B45" s="53" t="s">
        <v>5</v>
      </c>
      <c r="C45" s="53" t="s">
        <v>10</v>
      </c>
      <c r="D45" s="54">
        <v>90.2252755720192</v>
      </c>
    </row>
    <row r="46" spans="1:4" ht="28.8">
      <c r="A46" s="53" t="s">
        <v>4</v>
      </c>
      <c r="B46" s="53" t="s">
        <v>5</v>
      </c>
      <c r="C46" s="53" t="s">
        <v>10</v>
      </c>
      <c r="D46" s="54">
        <v>23804.140031367057</v>
      </c>
    </row>
    <row r="47" spans="1:4">
      <c r="A47" s="53" t="s">
        <v>4</v>
      </c>
      <c r="B47" s="53" t="s">
        <v>11</v>
      </c>
      <c r="C47" s="53" t="s">
        <v>6</v>
      </c>
      <c r="D47" s="54">
        <v>354.46782729668325</v>
      </c>
    </row>
    <row r="48" spans="1:4">
      <c r="A48" s="53" t="s">
        <v>4</v>
      </c>
      <c r="B48" s="53" t="s">
        <v>11</v>
      </c>
      <c r="C48" s="53" t="s">
        <v>6</v>
      </c>
      <c r="D48" s="54">
        <v>38.568733568782001</v>
      </c>
    </row>
    <row r="49" spans="1:4">
      <c r="A49" s="53" t="s">
        <v>4</v>
      </c>
      <c r="B49" s="53" t="s">
        <v>11</v>
      </c>
      <c r="C49" s="53" t="s">
        <v>6</v>
      </c>
      <c r="D49" s="54">
        <v>858.5331715942242</v>
      </c>
    </row>
    <row r="50" spans="1:4" ht="28.8">
      <c r="A50" s="53" t="s">
        <v>4</v>
      </c>
      <c r="B50" s="53" t="s">
        <v>11</v>
      </c>
      <c r="C50" s="53" t="s">
        <v>7</v>
      </c>
      <c r="D50" s="54">
        <v>200.0611266802039</v>
      </c>
    </row>
    <row r="51" spans="1:4" ht="28.8">
      <c r="A51" s="53" t="s">
        <v>4</v>
      </c>
      <c r="B51" s="53" t="s">
        <v>11</v>
      </c>
      <c r="C51" s="53" t="s">
        <v>7</v>
      </c>
      <c r="D51" s="54">
        <v>106.76730981612587</v>
      </c>
    </row>
    <row r="52" spans="1:4" ht="28.8">
      <c r="A52" s="53" t="s">
        <v>4</v>
      </c>
      <c r="B52" s="53" t="s">
        <v>11</v>
      </c>
      <c r="C52" s="53" t="s">
        <v>7</v>
      </c>
      <c r="D52" s="54">
        <v>1083.7496146004096</v>
      </c>
    </row>
    <row r="53" spans="1:4">
      <c r="A53" s="53" t="s">
        <v>4</v>
      </c>
      <c r="B53" s="53" t="s">
        <v>11</v>
      </c>
      <c r="C53" s="53" t="s">
        <v>8</v>
      </c>
      <c r="D53" s="54">
        <v>7291.542981200475</v>
      </c>
    </row>
    <row r="54" spans="1:4">
      <c r="A54" s="53" t="s">
        <v>4</v>
      </c>
      <c r="B54" s="53" t="s">
        <v>11</v>
      </c>
      <c r="C54" s="53" t="s">
        <v>8</v>
      </c>
      <c r="D54" s="54">
        <v>75.502789271851128</v>
      </c>
    </row>
    <row r="55" spans="1:4">
      <c r="A55" s="53" t="s">
        <v>4</v>
      </c>
      <c r="B55" s="53" t="s">
        <v>11</v>
      </c>
      <c r="C55" s="53" t="s">
        <v>8</v>
      </c>
      <c r="D55" s="54">
        <v>49.858352530929842</v>
      </c>
    </row>
    <row r="56" spans="1:4">
      <c r="A56" s="53" t="s">
        <v>4</v>
      </c>
      <c r="B56" s="53" t="s">
        <v>11</v>
      </c>
      <c r="C56" s="53" t="s">
        <v>8</v>
      </c>
      <c r="D56" s="54">
        <v>591.72327683410958</v>
      </c>
    </row>
    <row r="57" spans="1:4">
      <c r="A57" s="53" t="s">
        <v>4</v>
      </c>
      <c r="B57" s="53" t="s">
        <v>11</v>
      </c>
      <c r="C57" s="53" t="s">
        <v>9</v>
      </c>
      <c r="D57" s="54">
        <v>167.96914054828258</v>
      </c>
    </row>
    <row r="58" spans="1:4">
      <c r="A58" s="53" t="s">
        <v>4</v>
      </c>
      <c r="B58" s="53" t="s">
        <v>11</v>
      </c>
      <c r="C58" s="53" t="s">
        <v>9</v>
      </c>
      <c r="D58" s="54">
        <v>80.852203284954612</v>
      </c>
    </row>
    <row r="59" spans="1:4">
      <c r="A59" s="53" t="s">
        <v>4</v>
      </c>
      <c r="B59" s="53" t="s">
        <v>11</v>
      </c>
      <c r="C59" s="53" t="s">
        <v>9</v>
      </c>
      <c r="D59" s="54">
        <v>1343.637374384788</v>
      </c>
    </row>
    <row r="60" spans="1:4" ht="28.8">
      <c r="A60" s="53" t="s">
        <v>4</v>
      </c>
      <c r="B60" s="53" t="s">
        <v>11</v>
      </c>
      <c r="C60" s="53" t="s">
        <v>10</v>
      </c>
      <c r="D60" s="54">
        <v>1397.66620542808</v>
      </c>
    </row>
    <row r="61" spans="1:4" ht="28.8">
      <c r="A61" s="53" t="s">
        <v>4</v>
      </c>
      <c r="B61" s="53" t="s">
        <v>11</v>
      </c>
      <c r="C61" s="53" t="s">
        <v>10</v>
      </c>
      <c r="D61" s="54">
        <v>317.44441825224493</v>
      </c>
    </row>
    <row r="62" spans="1:4" ht="28.8">
      <c r="A62" s="53" t="s">
        <v>4</v>
      </c>
      <c r="B62" s="53" t="s">
        <v>11</v>
      </c>
      <c r="C62" s="53" t="s">
        <v>10</v>
      </c>
      <c r="D62" s="54">
        <v>32022.480434505218</v>
      </c>
    </row>
    <row r="63" spans="1:4">
      <c r="A63" s="53" t="s">
        <v>12</v>
      </c>
      <c r="B63" s="53" t="s">
        <v>5</v>
      </c>
      <c r="C63" s="53" t="s">
        <v>6</v>
      </c>
      <c r="D63" s="54">
        <v>819.71090840560157</v>
      </c>
    </row>
    <row r="64" spans="1:4">
      <c r="A64" s="53" t="s">
        <v>12</v>
      </c>
      <c r="B64" s="53" t="s">
        <v>5</v>
      </c>
      <c r="C64" s="53" t="s">
        <v>6</v>
      </c>
      <c r="D64" s="54">
        <v>372.58835955583243</v>
      </c>
    </row>
    <row r="65" spans="1:4">
      <c r="A65" s="53" t="s">
        <v>12</v>
      </c>
      <c r="B65" s="53" t="s">
        <v>5</v>
      </c>
      <c r="C65" s="53" t="s">
        <v>6</v>
      </c>
      <c r="D65" s="54">
        <v>551.66964400104359</v>
      </c>
    </row>
    <row r="66" spans="1:4" ht="28.8">
      <c r="A66" s="53" t="s">
        <v>12</v>
      </c>
      <c r="B66" s="53" t="s">
        <v>5</v>
      </c>
      <c r="C66" s="53" t="s">
        <v>7</v>
      </c>
      <c r="D66" s="54">
        <v>530.70614698974578</v>
      </c>
    </row>
    <row r="67" spans="1:4" ht="28.8">
      <c r="A67" s="53" t="s">
        <v>12</v>
      </c>
      <c r="B67" s="53" t="s">
        <v>5</v>
      </c>
      <c r="C67" s="53" t="s">
        <v>7</v>
      </c>
      <c r="D67" s="54">
        <v>56.811144195097484</v>
      </c>
    </row>
    <row r="68" spans="1:4" ht="28.8">
      <c r="A68" s="53" t="s">
        <v>12</v>
      </c>
      <c r="B68" s="53" t="s">
        <v>5</v>
      </c>
      <c r="C68" s="53" t="s">
        <v>7</v>
      </c>
      <c r="D68" s="54">
        <v>74.005642824996386</v>
      </c>
    </row>
    <row r="69" spans="1:4">
      <c r="A69" s="53" t="s">
        <v>12</v>
      </c>
      <c r="B69" s="53" t="s">
        <v>5</v>
      </c>
      <c r="C69" s="53" t="s">
        <v>8</v>
      </c>
      <c r="D69" s="54">
        <v>5589.4843379689355</v>
      </c>
    </row>
    <row r="70" spans="1:4">
      <c r="A70" s="53" t="s">
        <v>12</v>
      </c>
      <c r="B70" s="53" t="s">
        <v>5</v>
      </c>
      <c r="C70" s="53" t="s">
        <v>8</v>
      </c>
      <c r="D70" s="54">
        <v>268.52893151214084</v>
      </c>
    </row>
    <row r="71" spans="1:4">
      <c r="A71" s="53" t="s">
        <v>12</v>
      </c>
      <c r="B71" s="53" t="s">
        <v>5</v>
      </c>
      <c r="C71" s="53" t="s">
        <v>8</v>
      </c>
      <c r="D71" s="54">
        <v>279.83877025152816</v>
      </c>
    </row>
    <row r="72" spans="1:4">
      <c r="A72" s="53" t="s">
        <v>12</v>
      </c>
      <c r="B72" s="53" t="s">
        <v>5</v>
      </c>
      <c r="C72" s="53" t="s">
        <v>8</v>
      </c>
      <c r="D72" s="54">
        <v>2359.0656248324826</v>
      </c>
    </row>
    <row r="73" spans="1:4">
      <c r="A73" s="53" t="s">
        <v>12</v>
      </c>
      <c r="B73" s="53" t="s">
        <v>5</v>
      </c>
      <c r="C73" s="53" t="s">
        <v>9</v>
      </c>
      <c r="D73" s="54">
        <v>180.12622469396106</v>
      </c>
    </row>
    <row r="74" spans="1:4">
      <c r="A74" s="53" t="s">
        <v>12</v>
      </c>
      <c r="B74" s="53" t="s">
        <v>5</v>
      </c>
      <c r="C74" s="53" t="s">
        <v>9</v>
      </c>
      <c r="D74" s="54">
        <v>128.62009789467706</v>
      </c>
    </row>
    <row r="75" spans="1:4">
      <c r="A75" s="53" t="s">
        <v>12</v>
      </c>
      <c r="B75" s="53" t="s">
        <v>5</v>
      </c>
      <c r="C75" s="53" t="s">
        <v>9</v>
      </c>
      <c r="D75" s="54">
        <v>21.367877998101918</v>
      </c>
    </row>
    <row r="76" spans="1:4" ht="28.8">
      <c r="A76" s="53" t="s">
        <v>12</v>
      </c>
      <c r="B76" s="53" t="s">
        <v>5</v>
      </c>
      <c r="C76" s="53" t="s">
        <v>10</v>
      </c>
      <c r="D76" s="54">
        <v>1486.0682503517685</v>
      </c>
    </row>
    <row r="77" spans="1:4" ht="28.8">
      <c r="A77" s="53" t="s">
        <v>12</v>
      </c>
      <c r="B77" s="53" t="s">
        <v>5</v>
      </c>
      <c r="C77" s="53" t="s">
        <v>10</v>
      </c>
      <c r="D77" s="54">
        <v>24.57703630837096</v>
      </c>
    </row>
    <row r="78" spans="1:4" ht="28.8">
      <c r="A78" s="53" t="s">
        <v>12</v>
      </c>
      <c r="B78" s="53" t="s">
        <v>5</v>
      </c>
      <c r="C78" s="53" t="s">
        <v>10</v>
      </c>
      <c r="D78" s="54">
        <v>527.48719655941852</v>
      </c>
    </row>
    <row r="79" spans="1:4">
      <c r="A79" s="53" t="s">
        <v>12</v>
      </c>
      <c r="B79" s="53" t="s">
        <v>11</v>
      </c>
      <c r="C79" s="53" t="s">
        <v>6</v>
      </c>
      <c r="D79" s="54">
        <v>479.96454920840091</v>
      </c>
    </row>
    <row r="80" spans="1:4">
      <c r="A80" s="53" t="s">
        <v>12</v>
      </c>
      <c r="B80" s="53" t="s">
        <v>11</v>
      </c>
      <c r="C80" s="53" t="s">
        <v>6</v>
      </c>
      <c r="D80" s="54">
        <v>111.00470890924623</v>
      </c>
    </row>
    <row r="81" spans="1:4">
      <c r="A81" s="53" t="s">
        <v>12</v>
      </c>
      <c r="B81" s="53" t="s">
        <v>11</v>
      </c>
      <c r="C81" s="53" t="s">
        <v>6</v>
      </c>
      <c r="D81" s="54">
        <v>432.32162571694801</v>
      </c>
    </row>
    <row r="82" spans="1:4" ht="28.8">
      <c r="A82" s="53" t="s">
        <v>12</v>
      </c>
      <c r="B82" s="53" t="s">
        <v>11</v>
      </c>
      <c r="C82" s="53" t="s">
        <v>7</v>
      </c>
      <c r="D82" s="54">
        <v>81.274229088577641</v>
      </c>
    </row>
    <row r="83" spans="1:4" ht="28.8">
      <c r="A83" s="53" t="s">
        <v>12</v>
      </c>
      <c r="B83" s="53" t="s">
        <v>11</v>
      </c>
      <c r="C83" s="53" t="s">
        <v>7</v>
      </c>
      <c r="D83" s="54">
        <v>181.18596428443951</v>
      </c>
    </row>
    <row r="84" spans="1:4" ht="28.8">
      <c r="A84" s="53" t="s">
        <v>12</v>
      </c>
      <c r="B84" s="53" t="s">
        <v>11</v>
      </c>
      <c r="C84" s="53" t="s">
        <v>7</v>
      </c>
      <c r="D84" s="54">
        <v>235.00352636664985</v>
      </c>
    </row>
    <row r="85" spans="1:4">
      <c r="A85" s="53" t="s">
        <v>12</v>
      </c>
      <c r="B85" s="53" t="s">
        <v>11</v>
      </c>
      <c r="C85" s="53" t="s">
        <v>8</v>
      </c>
      <c r="D85" s="54">
        <v>5181.9887536025408</v>
      </c>
    </row>
    <row r="86" spans="1:4">
      <c r="A86" s="53" t="s">
        <v>12</v>
      </c>
      <c r="B86" s="53" t="s">
        <v>11</v>
      </c>
      <c r="C86" s="53" t="s">
        <v>8</v>
      </c>
      <c r="D86" s="54">
        <v>169.85496925632611</v>
      </c>
    </row>
    <row r="87" spans="1:4">
      <c r="A87" s="53" t="s">
        <v>12</v>
      </c>
      <c r="B87" s="53" t="s">
        <v>11</v>
      </c>
      <c r="C87" s="53" t="s">
        <v>8</v>
      </c>
      <c r="D87" s="54">
        <v>143.82074203052875</v>
      </c>
    </row>
    <row r="88" spans="1:4">
      <c r="A88" s="53" t="s">
        <v>12</v>
      </c>
      <c r="B88" s="53" t="s">
        <v>11</v>
      </c>
      <c r="C88" s="53" t="s">
        <v>8</v>
      </c>
      <c r="D88" s="54">
        <v>3217.1336547379155</v>
      </c>
    </row>
    <row r="89" spans="1:4">
      <c r="A89" s="53" t="s">
        <v>12</v>
      </c>
      <c r="B89" s="53" t="s">
        <v>11</v>
      </c>
      <c r="C89" s="53" t="s">
        <v>9</v>
      </c>
      <c r="D89" s="54">
        <v>230.59056209318081</v>
      </c>
    </row>
    <row r="90" spans="1:4">
      <c r="A90" s="53" t="s">
        <v>12</v>
      </c>
      <c r="B90" s="53" t="s">
        <v>11</v>
      </c>
      <c r="C90" s="53" t="s">
        <v>9</v>
      </c>
      <c r="D90" s="54">
        <v>112.4438267353537</v>
      </c>
    </row>
    <row r="91" spans="1:4">
      <c r="A91" s="53" t="s">
        <v>12</v>
      </c>
      <c r="B91" s="53" t="s">
        <v>11</v>
      </c>
      <c r="C91" s="53" t="s">
        <v>9</v>
      </c>
      <c r="D91" s="54">
        <v>42.774937887860311</v>
      </c>
    </row>
    <row r="92" spans="1:4" ht="28.8">
      <c r="A92" s="53" t="s">
        <v>12</v>
      </c>
      <c r="B92" s="53" t="s">
        <v>11</v>
      </c>
      <c r="C92" s="53" t="s">
        <v>10</v>
      </c>
      <c r="D92" s="54">
        <v>434.06512501196079</v>
      </c>
    </row>
    <row r="93" spans="1:4" ht="28.8">
      <c r="A93" s="53" t="s">
        <v>12</v>
      </c>
      <c r="B93" s="53" t="s">
        <v>11</v>
      </c>
      <c r="C93" s="53" t="s">
        <v>10</v>
      </c>
      <c r="D93" s="54">
        <v>44.756527739306932</v>
      </c>
    </row>
    <row r="94" spans="1:4" ht="28.8">
      <c r="A94" s="53" t="s">
        <v>12</v>
      </c>
      <c r="B94" s="53" t="s">
        <v>11</v>
      </c>
      <c r="C94" s="53" t="s">
        <v>10</v>
      </c>
      <c r="D94" s="54">
        <v>224.85644853858608</v>
      </c>
    </row>
    <row r="95" spans="1:4">
      <c r="A95" s="53" t="s">
        <v>13</v>
      </c>
      <c r="B95" s="53" t="s">
        <v>5</v>
      </c>
      <c r="C95" s="53" t="s">
        <v>6</v>
      </c>
      <c r="D95" s="54">
        <v>3.8175768798236707</v>
      </c>
    </row>
    <row r="96" spans="1:4">
      <c r="A96" s="53" t="s">
        <v>13</v>
      </c>
      <c r="B96" s="53" t="s">
        <v>5</v>
      </c>
      <c r="C96" s="53" t="s">
        <v>6</v>
      </c>
      <c r="D96" s="54">
        <v>8.138987218125644</v>
      </c>
    </row>
    <row r="97" spans="1:4">
      <c r="A97" s="53" t="s">
        <v>13</v>
      </c>
      <c r="B97" s="53" t="s">
        <v>5</v>
      </c>
      <c r="C97" s="53" t="s">
        <v>6</v>
      </c>
      <c r="D97" s="54">
        <v>84.99404854159242</v>
      </c>
    </row>
    <row r="98" spans="1:4" ht="28.8">
      <c r="A98" s="53" t="s">
        <v>13</v>
      </c>
      <c r="B98" s="53" t="s">
        <v>5</v>
      </c>
      <c r="C98" s="53" t="s">
        <v>7</v>
      </c>
      <c r="D98" s="54">
        <v>14.143861132819074</v>
      </c>
    </row>
    <row r="99" spans="1:4" ht="28.8">
      <c r="A99" s="53" t="s">
        <v>13</v>
      </c>
      <c r="B99" s="53" t="s">
        <v>5</v>
      </c>
      <c r="C99" s="53" t="s">
        <v>7</v>
      </c>
      <c r="D99" s="54">
        <v>40.052104400069148</v>
      </c>
    </row>
    <row r="100" spans="1:4">
      <c r="A100" s="53" t="s">
        <v>13</v>
      </c>
      <c r="B100" s="53" t="s">
        <v>5</v>
      </c>
      <c r="C100" s="53" t="s">
        <v>8</v>
      </c>
      <c r="D100" s="54">
        <v>1042.7319540607466</v>
      </c>
    </row>
    <row r="101" spans="1:4">
      <c r="A101" s="53" t="s">
        <v>13</v>
      </c>
      <c r="B101" s="53" t="s">
        <v>5</v>
      </c>
      <c r="C101" s="53" t="s">
        <v>8</v>
      </c>
      <c r="D101" s="54">
        <v>15.525368877212825</v>
      </c>
    </row>
    <row r="102" spans="1:4">
      <c r="A102" s="53" t="s">
        <v>13</v>
      </c>
      <c r="B102" s="53" t="s">
        <v>5</v>
      </c>
      <c r="C102" s="53" t="s">
        <v>8</v>
      </c>
      <c r="D102" s="54">
        <v>14.622710619246703</v>
      </c>
    </row>
    <row r="103" spans="1:4">
      <c r="A103" s="53" t="s">
        <v>13</v>
      </c>
      <c r="B103" s="53" t="s">
        <v>5</v>
      </c>
      <c r="C103" s="53" t="s">
        <v>9</v>
      </c>
      <c r="D103" s="54">
        <v>33.919075166318372</v>
      </c>
    </row>
    <row r="104" spans="1:4">
      <c r="A104" s="53" t="s">
        <v>13</v>
      </c>
      <c r="B104" s="53" t="s">
        <v>5</v>
      </c>
      <c r="C104" s="53" t="s">
        <v>9</v>
      </c>
      <c r="D104" s="54">
        <v>13.190281977043863</v>
      </c>
    </row>
    <row r="105" spans="1:4" ht="28.8">
      <c r="A105" s="53" t="s">
        <v>13</v>
      </c>
      <c r="B105" s="53" t="s">
        <v>5</v>
      </c>
      <c r="C105" s="53" t="s">
        <v>10</v>
      </c>
      <c r="D105" s="54">
        <v>223.47237810148451</v>
      </c>
    </row>
    <row r="106" spans="1:4" ht="28.8">
      <c r="A106" s="53" t="s">
        <v>13</v>
      </c>
      <c r="B106" s="53" t="s">
        <v>5</v>
      </c>
      <c r="C106" s="53" t="s">
        <v>10</v>
      </c>
      <c r="D106" s="54">
        <v>365.94372175017122</v>
      </c>
    </row>
    <row r="107" spans="1:4">
      <c r="A107" s="53" t="s">
        <v>13</v>
      </c>
      <c r="B107" s="53" t="s">
        <v>11</v>
      </c>
      <c r="C107" s="53" t="s">
        <v>6</v>
      </c>
      <c r="D107" s="54">
        <v>86.562654532471328</v>
      </c>
    </row>
    <row r="108" spans="1:4">
      <c r="A108" s="53" t="s">
        <v>13</v>
      </c>
      <c r="B108" s="53" t="s">
        <v>11</v>
      </c>
      <c r="C108" s="53" t="s">
        <v>6</v>
      </c>
      <c r="D108" s="54">
        <v>8.0798235008592663</v>
      </c>
    </row>
    <row r="109" spans="1:4">
      <c r="A109" s="53" t="s">
        <v>13</v>
      </c>
      <c r="B109" s="53" t="s">
        <v>11</v>
      </c>
      <c r="C109" s="53" t="s">
        <v>6</v>
      </c>
      <c r="D109" s="54">
        <v>287.8277322585223</v>
      </c>
    </row>
    <row r="110" spans="1:4" ht="28.8">
      <c r="A110" s="53" t="s">
        <v>13</v>
      </c>
      <c r="B110" s="53" t="s">
        <v>11</v>
      </c>
      <c r="C110" s="53" t="s">
        <v>7</v>
      </c>
      <c r="D110" s="54">
        <v>107.97822907360762</v>
      </c>
    </row>
    <row r="111" spans="1:4" ht="28.8">
      <c r="A111" s="53" t="s">
        <v>13</v>
      </c>
      <c r="B111" s="53" t="s">
        <v>11</v>
      </c>
      <c r="C111" s="53" t="s">
        <v>7</v>
      </c>
      <c r="D111" s="54">
        <v>28.514713097745243</v>
      </c>
    </row>
    <row r="112" spans="1:4" ht="28.8">
      <c r="A112" s="53" t="s">
        <v>13</v>
      </c>
      <c r="B112" s="53" t="s">
        <v>11</v>
      </c>
      <c r="C112" s="53" t="s">
        <v>7</v>
      </c>
      <c r="D112" s="54">
        <v>73.095103297339207</v>
      </c>
    </row>
    <row r="113" spans="1:4">
      <c r="A113" s="53" t="s">
        <v>13</v>
      </c>
      <c r="B113" s="53" t="s">
        <v>11</v>
      </c>
      <c r="C113" s="53" t="s">
        <v>8</v>
      </c>
      <c r="D113" s="54">
        <v>2898.0966542830861</v>
      </c>
    </row>
    <row r="114" spans="1:4">
      <c r="A114" s="53" t="s">
        <v>13</v>
      </c>
      <c r="B114" s="53" t="s">
        <v>11</v>
      </c>
      <c r="C114" s="53" t="s">
        <v>8</v>
      </c>
      <c r="D114" s="54">
        <v>48.124812307667312</v>
      </c>
    </row>
    <row r="115" spans="1:4">
      <c r="A115" s="53" t="s">
        <v>13</v>
      </c>
      <c r="B115" s="53" t="s">
        <v>11</v>
      </c>
      <c r="C115" s="53" t="s">
        <v>9</v>
      </c>
      <c r="D115" s="54">
        <v>48.048081619431443</v>
      </c>
    </row>
    <row r="116" spans="1:4">
      <c r="A116" s="53" t="s">
        <v>13</v>
      </c>
      <c r="B116" s="53" t="s">
        <v>11</v>
      </c>
      <c r="C116" s="53" t="s">
        <v>9</v>
      </c>
      <c r="D116" s="54">
        <v>22.78602704344706</v>
      </c>
    </row>
    <row r="117" spans="1:4" ht="28.8">
      <c r="A117" s="53" t="s">
        <v>13</v>
      </c>
      <c r="B117" s="53" t="s">
        <v>11</v>
      </c>
      <c r="C117" s="53" t="s">
        <v>10</v>
      </c>
      <c r="D117" s="54">
        <v>44.770380016554519</v>
      </c>
    </row>
    <row r="118" spans="1:4" ht="28.8">
      <c r="A118" s="53" t="s">
        <v>13</v>
      </c>
      <c r="B118" s="53" t="s">
        <v>11</v>
      </c>
      <c r="C118" s="53" t="s">
        <v>10</v>
      </c>
      <c r="D118" s="54">
        <v>40.99087163334508</v>
      </c>
    </row>
    <row r="119" spans="1:4" ht="28.8">
      <c r="A119" s="53" t="s">
        <v>13</v>
      </c>
      <c r="B119" s="53" t="s">
        <v>11</v>
      </c>
      <c r="C119" s="53" t="s">
        <v>10</v>
      </c>
      <c r="D119" s="54">
        <v>461.6944286530283</v>
      </c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TBU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2012-08-15T15:12:51Z</dcterms:modified>
</cp:coreProperties>
</file>